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oject\CGH_DGHA\BR_GAP\ILB\SEROLOGY &amp; INCIDENCE TEAM\2. DTS &amp; LOGBOOK\"/>
    </mc:Choice>
  </mc:AlternateContent>
  <xr:revisionPtr revIDLastSave="0" documentId="13_ncr:40009_{59F15752-CA1E-423B-9465-D58AAEA8840B}" xr6:coauthVersionLast="47" xr6:coauthVersionMax="47" xr10:uidLastSave="{00000000-0000-0000-0000-000000000000}"/>
  <bookViews>
    <workbookView xWindow="-120" yWindow="-120" windowWidth="25440" windowHeight="14775"/>
  </bookViews>
  <sheets>
    <sheet name="DTS Supply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5" i="1"/>
  <c r="E18" i="1" s="1"/>
  <c r="G18" i="1" s="1"/>
  <c r="E17" i="1"/>
  <c r="G17" i="1" s="1"/>
  <c r="E16" i="1"/>
  <c r="G16" i="1" s="1"/>
  <c r="E9" i="1"/>
  <c r="G9" i="1" s="1"/>
  <c r="G10" i="1"/>
  <c r="G11" i="1"/>
  <c r="G12" i="1"/>
  <c r="G13" i="1"/>
  <c r="G1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5" i="1" l="1"/>
  <c r="G44" i="1" s="1"/>
</calcChain>
</file>

<file path=xl/sharedStrings.xml><?xml version="1.0" encoding="utf-8"?>
<sst xmlns="http://schemas.openxmlformats.org/spreadsheetml/2006/main" count="154" uniqueCount="113">
  <si>
    <t>Item</t>
  </si>
  <si>
    <t>Catalog #</t>
  </si>
  <si>
    <t>Quantitiy/Package</t>
  </si>
  <si>
    <t>Vendor</t>
  </si>
  <si>
    <t>Website</t>
  </si>
  <si>
    <t>1000 tubes/250 per pack</t>
  </si>
  <si>
    <t>Fisher</t>
  </si>
  <si>
    <t>http://www.fishersci.com/</t>
  </si>
  <si>
    <t>Rainin</t>
  </si>
  <si>
    <t>International Plastics</t>
  </si>
  <si>
    <t>http://www.interplas.com/</t>
  </si>
  <si>
    <t>Sigma</t>
  </si>
  <si>
    <t>http://www.sigmaaldrich.com/</t>
  </si>
  <si>
    <t>13-711-43</t>
  </si>
  <si>
    <t>12/pack</t>
  </si>
  <si>
    <t>LCRY2380</t>
  </si>
  <si>
    <t>CZSB09</t>
  </si>
  <si>
    <t>1000/case</t>
  </si>
  <si>
    <t>1 bottle (20mL)</t>
  </si>
  <si>
    <t>P3563-10PAK</t>
  </si>
  <si>
    <t>10/pack</t>
  </si>
  <si>
    <t>12/case</t>
  </si>
  <si>
    <t>1 unit</t>
  </si>
  <si>
    <t>960 tips/rack</t>
  </si>
  <si>
    <t xml:space="preserve"> 14-649-121</t>
  </si>
  <si>
    <t>1L buffer/medium preparation bottle (to prepare PBS-Tween 20 buffer)</t>
  </si>
  <si>
    <t>03-405-34</t>
  </si>
  <si>
    <t>6/case</t>
  </si>
  <si>
    <t>01-828E</t>
  </si>
  <si>
    <t>Bio-harzad waste bag - Table top (8x12)</t>
  </si>
  <si>
    <t>01-828A</t>
  </si>
  <si>
    <t>Gloves (small, medium, large, or x-large)</t>
  </si>
  <si>
    <t>19-130-1597B-E</t>
  </si>
  <si>
    <t>Case of 200</t>
  </si>
  <si>
    <t>Total</t>
  </si>
  <si>
    <t>LCRY1258</t>
  </si>
  <si>
    <t>Dried Tube Specimen (DTS) PT Panel Production - Consumables list</t>
  </si>
  <si>
    <t>Sarstedt Microtubes 2.0ml with enclosed cap, 250/bag,</t>
  </si>
  <si>
    <t xml:space="preserve"> Sartstedt</t>
  </si>
  <si>
    <t>72.694.007</t>
  </si>
  <si>
    <t>21-377-147</t>
  </si>
  <si>
    <t>Thermo Scientific™ Finnpipette Stepper Pipette</t>
  </si>
  <si>
    <t>Price per Unit</t>
  </si>
  <si>
    <t>Total Price</t>
  </si>
  <si>
    <t>21-377-154</t>
  </si>
  <si>
    <t>21-377-148</t>
  </si>
  <si>
    <t>21-377-160</t>
  </si>
  <si>
    <t>Repeat Volume Pipettor Tips -Thermo Scientific Finntip, 5ml, pack of 50</t>
  </si>
  <si>
    <t>Repeat Volume Pipettor Tips -Thermo Scientific Finntip,  0.5ml, pack of 100</t>
  </si>
  <si>
    <t>Repeat Volume Pipettor Tips -  Thermo Scientific Finntip, 50ml, pack of 10</t>
  </si>
  <si>
    <t>each</t>
  </si>
  <si>
    <t>50/pack</t>
  </si>
  <si>
    <t>100/pack</t>
  </si>
  <si>
    <t>S99412</t>
  </si>
  <si>
    <t>S99410</t>
  </si>
  <si>
    <t>Disposable transfer pipettes (Samco #282 transfer pipet, 0.3mL)</t>
  </si>
  <si>
    <t>Box of 500</t>
  </si>
  <si>
    <t>12-565-182</t>
  </si>
  <si>
    <t>case of 6</t>
  </si>
  <si>
    <t>21-402-18</t>
  </si>
  <si>
    <t>Case of 10</t>
  </si>
  <si>
    <t>Microtube racks to accommodate 96, 2.0ml tubes</t>
  </si>
  <si>
    <t>Diversified Biotech</t>
  </si>
  <si>
    <t>Specimen tube labels, Laser Cryo-Babies 0.94 x 0.50"</t>
  </si>
  <si>
    <t xml:space="preserve">Specimen box labels, Laser Cryo-Tags 2.625 x 1.0" </t>
  </si>
  <si>
    <t>Green Food Coloring dye</t>
  </si>
  <si>
    <t>local market</t>
  </si>
  <si>
    <t>N/A</t>
  </si>
  <si>
    <t>Fisherbrand™ Bitran™ Specimen Storage Bags, 7 x 8 in. (17.8 x 20.3cm)</t>
  </si>
  <si>
    <t>19-240-200</t>
  </si>
  <si>
    <t>Fisherbrand™ Bitran™ Specimen Storage Bags, 3 x 6 in. (7.6 x 15.2cm) for QC/PT buffer</t>
  </si>
  <si>
    <t>19-240-168</t>
  </si>
  <si>
    <t>Sigma-Aldrich</t>
  </si>
  <si>
    <t xml:space="preserve">PBS with 0.05% Tween 20, pH 7.4 powder </t>
  </si>
  <si>
    <t>09-761-104</t>
  </si>
  <si>
    <t xml:space="preserve">Nalgene 1L Disposable 0.2 uM Filter Units </t>
  </si>
  <si>
    <r>
      <t>Pipet-Lite LTS Pipette L-2XLS+ (0.1 - 2</t>
    </r>
    <r>
      <rPr>
        <sz val="12"/>
        <rFont val="Calibri"/>
        <family val="2"/>
      </rPr>
      <t>µ</t>
    </r>
    <r>
      <rPr>
        <sz val="12"/>
        <rFont val="Arial"/>
        <family val="2"/>
      </rPr>
      <t>L)</t>
    </r>
  </si>
  <si>
    <t>13-678-11E</t>
  </si>
  <si>
    <t>10 mL Serological pipette</t>
  </si>
  <si>
    <t xml:space="preserve">25 mL Serological pipette </t>
  </si>
  <si>
    <t>13-678-11</t>
  </si>
  <si>
    <r>
      <t>Pipet-Lite LTS Pipette L-200XLS+ (20 - 200</t>
    </r>
    <r>
      <rPr>
        <sz val="12"/>
        <rFont val="Calibri"/>
        <family val="2"/>
      </rPr>
      <t>µ</t>
    </r>
    <r>
      <rPr>
        <sz val="12"/>
        <rFont val="Arial"/>
        <family val="2"/>
      </rPr>
      <t>L)</t>
    </r>
  </si>
  <si>
    <r>
      <t>Pipet-Lite LTS Pipette L-1000XLS+ (100 - 1000</t>
    </r>
    <r>
      <rPr>
        <sz val="12"/>
        <rFont val="Calibri"/>
        <family val="2"/>
      </rPr>
      <t>µ</t>
    </r>
    <r>
      <rPr>
        <sz val="12"/>
        <rFont val="Arial"/>
        <family val="2"/>
      </rPr>
      <t>L)</t>
    </r>
  </si>
  <si>
    <t>Pipette Tips RT LTS 1200µL F 768A/8</t>
  </si>
  <si>
    <t>Pipette Tips RT LTS 200µL F 960A/10</t>
  </si>
  <si>
    <t>Pipette Tips RT LTS 20µL F 960A/10</t>
  </si>
  <si>
    <t>Timers - 4-channel</t>
  </si>
  <si>
    <t>6X9 Specimen Shield Biohazard transport bags (alternative if biohazard symbol needed)</t>
  </si>
  <si>
    <t>Fisherbrand™ Pipet Controller</t>
  </si>
  <si>
    <t>FB14955202</t>
  </si>
  <si>
    <t>02-893B</t>
  </si>
  <si>
    <t xml:space="preserve">250 mL plasma storage bottles </t>
  </si>
  <si>
    <t>250/pack</t>
  </si>
  <si>
    <t xml:space="preserve"> 2,380/pack  </t>
  </si>
  <si>
    <t>600/pack</t>
  </si>
  <si>
    <t>768 tips/rack</t>
  </si>
  <si>
    <t>14-206-62</t>
  </si>
  <si>
    <t>Pack of 100 gloves</t>
  </si>
  <si>
    <t>12-893-0063A-D</t>
  </si>
  <si>
    <t>Case of 100</t>
  </si>
  <si>
    <t>Lab coat (Small to X-Large size), typically disposable</t>
  </si>
  <si>
    <t>Absorbant surface protectors or bench pad/linen saver</t>
  </si>
  <si>
    <t>Bio-harzad waste bag - 48 x 37 in. (122 x 94 cm)</t>
  </si>
  <si>
    <t>Number of plasma units collected</t>
  </si>
  <si>
    <t>Quantity Needed</t>
  </si>
  <si>
    <t>https://www.mt.com/us/en/home.html</t>
  </si>
  <si>
    <t>Number of testers</t>
  </si>
  <si>
    <t>Number of training panel set to prepare (assuming 10 panel members - 5 for practice and 5 for competency)</t>
  </si>
  <si>
    <t>Number of QC panel set to prepare (2 levels for HIV RT)</t>
  </si>
  <si>
    <t>Fields highlighted green indicate a formula in the cell</t>
  </si>
  <si>
    <t>Cryoboxes, 9x9in 81-place (panel storage)</t>
  </si>
  <si>
    <t>50 mL Centrifuge tubes, polypropylene (assuming 250mL per plasma unit)</t>
  </si>
  <si>
    <t>15 mL Centrifuge tubes, polypropylene (assuming 50mL per plasma 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</si>
</sst>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color indexed="10"/>
      <name val="Colonna MT"/>
      <family val="5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2"/>
      <name val="Calibri"/>
      <family val="2"/>
    </font>
    <font>
      <sz val="11"/>
      <color theme="1"/>
      <name val="Cambria"/>
      <family val="1"/>
      <scheme val="major"/>
    </font>
    <font>
      <b/>
      <sz val="20"/>
      <color theme="0"/>
      <name val="Hadassah Friedlaender"/>
      <family val="1"/>
      <charset val="177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32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6" fillId="0" borderId="1" xfId="3" applyFont="1" applyBorder="1" applyAlignment="1">
      <alignment horizontal="right"/>
    </xf>
    <xf numFmtId="0" fontId="5" fillId="0" borderId="1" xfId="3" applyFont="1" applyBorder="1" applyAlignment="1">
      <alignment wrapText="1"/>
    </xf>
    <xf numFmtId="0" fontId="5" fillId="0" borderId="1" xfId="3" applyFont="1" applyBorder="1" applyAlignment="1">
      <alignment horizontal="right" wrapText="1"/>
    </xf>
    <xf numFmtId="0" fontId="2" fillId="0" borderId="1" xfId="3" applyFont="1" applyBorder="1" applyAlignment="1">
      <alignment horizontal="center"/>
    </xf>
    <xf numFmtId="0" fontId="8" fillId="0" borderId="1" xfId="1" applyBorder="1" applyAlignment="1" applyProtection="1"/>
    <xf numFmtId="0" fontId="9" fillId="0" borderId="1" xfId="3" applyFont="1" applyBorder="1" applyAlignment="1">
      <alignment horizontal="right"/>
    </xf>
    <xf numFmtId="0" fontId="0" fillId="0" borderId="0" xfId="0" applyFill="1"/>
    <xf numFmtId="0" fontId="4" fillId="0" borderId="0" xfId="3" applyFont="1" applyAlignment="1"/>
    <xf numFmtId="0" fontId="5" fillId="0" borderId="1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right"/>
    </xf>
    <xf numFmtId="0" fontId="5" fillId="0" borderId="1" xfId="3" applyFont="1" applyFill="1" applyBorder="1" applyAlignment="1">
      <alignment horizontal="right" wrapText="1"/>
    </xf>
    <xf numFmtId="0" fontId="9" fillId="0" borderId="0" xfId="3" applyFont="1" applyFill="1" applyAlignment="1">
      <alignment horizontal="right" wrapText="1"/>
    </xf>
    <xf numFmtId="164" fontId="5" fillId="0" borderId="1" xfId="3" applyNumberFormat="1" applyFont="1" applyBorder="1" applyAlignment="1">
      <alignment horizontal="right"/>
    </xf>
    <xf numFmtId="164" fontId="5" fillId="0" borderId="1" xfId="3" applyNumberFormat="1" applyFont="1" applyBorder="1"/>
    <xf numFmtId="164" fontId="5" fillId="0" borderId="1" xfId="3" applyNumberFormat="1" applyFont="1" applyFill="1" applyBorder="1" applyAlignment="1">
      <alignment horizontal="right"/>
    </xf>
    <xf numFmtId="164" fontId="5" fillId="0" borderId="1" xfId="3" applyNumberFormat="1" applyFont="1" applyFill="1" applyBorder="1" applyAlignment="1">
      <alignment horizontal="right" wrapText="1"/>
    </xf>
    <xf numFmtId="1" fontId="12" fillId="0" borderId="0" xfId="0" applyNumberFormat="1" applyFont="1" applyFill="1" applyBorder="1" applyAlignment="1" applyProtection="1">
      <alignment vertical="center"/>
      <protection locked="0"/>
    </xf>
    <xf numFmtId="0" fontId="5" fillId="0" borderId="2" xfId="3" applyFont="1" applyBorder="1"/>
    <xf numFmtId="0" fontId="5" fillId="0" borderId="3" xfId="3" applyFont="1" applyBorder="1"/>
    <xf numFmtId="0" fontId="5" fillId="0" borderId="4" xfId="3" applyFont="1" applyBorder="1"/>
    <xf numFmtId="0" fontId="13" fillId="3" borderId="0" xfId="3" applyFont="1" applyFill="1" applyAlignment="1">
      <alignment horizontal="center"/>
    </xf>
    <xf numFmtId="0" fontId="7" fillId="2" borderId="5" xfId="3" applyFont="1" applyFill="1" applyBorder="1" applyAlignment="1">
      <alignment horizontal="left" vertical="center" wrapText="1"/>
    </xf>
    <xf numFmtId="0" fontId="14" fillId="2" borderId="0" xfId="0" applyFont="1" applyFill="1"/>
    <xf numFmtId="164" fontId="14" fillId="2" borderId="0" xfId="0" applyNumberFormat="1" applyFont="1" applyFill="1"/>
    <xf numFmtId="0" fontId="0" fillId="4" borderId="0" xfId="0" applyFill="1"/>
    <xf numFmtId="0" fontId="5" fillId="4" borderId="1" xfId="3" applyFont="1" applyFill="1" applyBorder="1" applyAlignment="1">
      <alignment horizontal="right"/>
    </xf>
    <xf numFmtId="0" fontId="15" fillId="5" borderId="1" xfId="3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terplas.com/" TargetMode="External"/><Relationship Id="rId2" Type="http://schemas.openxmlformats.org/officeDocument/2006/relationships/hyperlink" Target="https://www.mt.com/us/en/home.html" TargetMode="External"/><Relationship Id="rId1" Type="http://schemas.openxmlformats.org/officeDocument/2006/relationships/hyperlink" Target="http://www.fishersci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igmaaldri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C16" workbookViewId="0">
      <selection activeCell="D5" sqref="D5"/>
    </sheetView>
  </sheetViews>
  <sheetFormatPr defaultRowHeight="15" x14ac:dyDescent="0.25"/>
  <cols>
    <col min="1" max="1" width="109.42578125" bestFit="1" customWidth="1"/>
    <col min="2" max="2" width="20.42578125" bestFit="1" customWidth="1"/>
    <col min="3" max="3" width="18.42578125" bestFit="1" customWidth="1"/>
    <col min="4" max="4" width="26.7109375" bestFit="1" customWidth="1"/>
    <col min="5" max="5" width="26.7109375" customWidth="1"/>
    <col min="6" max="6" width="16.140625" bestFit="1" customWidth="1"/>
    <col min="7" max="7" width="18" bestFit="1" customWidth="1"/>
    <col min="9" max="9" width="14.42578125" customWidth="1"/>
    <col min="10" max="10" width="26" bestFit="1" customWidth="1"/>
  </cols>
  <sheetData>
    <row r="1" spans="1:18" ht="27" customHeight="1" x14ac:dyDescent="0.4">
      <c r="A1" s="25" t="s">
        <v>36</v>
      </c>
      <c r="B1" s="25"/>
      <c r="C1" s="25"/>
      <c r="D1" s="25"/>
      <c r="E1" s="25"/>
      <c r="F1" s="25"/>
      <c r="G1" s="25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thickBot="1" x14ac:dyDescent="0.3"/>
    <row r="3" spans="1:18" ht="15.75" x14ac:dyDescent="0.25">
      <c r="A3" s="22" t="s">
        <v>106</v>
      </c>
      <c r="B3" s="22">
        <v>20</v>
      </c>
      <c r="D3" s="29" t="s">
        <v>109</v>
      </c>
      <c r="E3" s="29"/>
    </row>
    <row r="4" spans="1:18" ht="21" customHeight="1" x14ac:dyDescent="0.25">
      <c r="A4" s="23" t="s">
        <v>103</v>
      </c>
      <c r="B4" s="23">
        <v>50</v>
      </c>
      <c r="C4" s="21"/>
      <c r="D4" s="21"/>
      <c r="E4" s="21"/>
    </row>
    <row r="5" spans="1:18" ht="18" customHeight="1" x14ac:dyDescent="0.5">
      <c r="A5" s="23" t="s">
        <v>108</v>
      </c>
      <c r="B5" s="23">
        <v>2000</v>
      </c>
      <c r="C5" s="21"/>
      <c r="D5" s="21"/>
      <c r="E5" s="21"/>
      <c r="F5" s="12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0.25" customHeight="1" thickBot="1" x14ac:dyDescent="0.55000000000000004">
      <c r="A6" s="24" t="s">
        <v>107</v>
      </c>
      <c r="B6" s="24">
        <v>300</v>
      </c>
      <c r="C6" s="21"/>
      <c r="D6" s="21"/>
      <c r="E6" s="21"/>
      <c r="F6" s="12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8" spans="1:18" ht="15.75" x14ac:dyDescent="0.25">
      <c r="A8" s="31" t="s">
        <v>0</v>
      </c>
      <c r="B8" s="31" t="s">
        <v>3</v>
      </c>
      <c r="C8" s="31" t="s">
        <v>1</v>
      </c>
      <c r="D8" s="31" t="s">
        <v>2</v>
      </c>
      <c r="E8" s="31" t="s">
        <v>104</v>
      </c>
      <c r="F8" s="31" t="s">
        <v>42</v>
      </c>
      <c r="G8" s="31" t="s">
        <v>43</v>
      </c>
      <c r="H8" s="2"/>
      <c r="I8" s="8" t="s">
        <v>3</v>
      </c>
      <c r="J8" s="8" t="s">
        <v>4</v>
      </c>
      <c r="K8" s="2"/>
      <c r="L8" s="2"/>
      <c r="M8" s="2"/>
      <c r="N8" s="2"/>
      <c r="O8" s="2"/>
      <c r="P8" s="2"/>
      <c r="Q8" s="2"/>
      <c r="R8" s="2"/>
    </row>
    <row r="9" spans="1:18" ht="15.75" x14ac:dyDescent="0.25">
      <c r="A9" s="3" t="s">
        <v>37</v>
      </c>
      <c r="B9" s="4" t="s">
        <v>38</v>
      </c>
      <c r="C9" s="4" t="s">
        <v>39</v>
      </c>
      <c r="D9" s="4" t="s">
        <v>5</v>
      </c>
      <c r="E9" s="30">
        <f>IF(B3="","",ROUNDUP(((B5*2)+(B6*10))*1.2/250,0))</f>
        <v>34</v>
      </c>
      <c r="F9" s="17">
        <v>90.25</v>
      </c>
      <c r="G9" s="17">
        <f>E9*F9</f>
        <v>3068.5</v>
      </c>
      <c r="H9" s="1"/>
      <c r="I9" s="4" t="s">
        <v>6</v>
      </c>
      <c r="J9" s="9" t="s">
        <v>7</v>
      </c>
      <c r="K9" s="1"/>
      <c r="L9" s="1"/>
      <c r="M9" s="1"/>
      <c r="N9" s="1"/>
      <c r="O9" s="1"/>
      <c r="P9" s="1"/>
      <c r="Q9" s="1"/>
      <c r="R9" s="1"/>
    </row>
    <row r="10" spans="1:18" ht="15.75" x14ac:dyDescent="0.25">
      <c r="A10" s="3" t="s">
        <v>41</v>
      </c>
      <c r="B10" s="4" t="s">
        <v>6</v>
      </c>
      <c r="C10" s="4" t="s">
        <v>40</v>
      </c>
      <c r="D10" s="4" t="s">
        <v>50</v>
      </c>
      <c r="E10" s="4"/>
      <c r="F10" s="17">
        <v>536.5</v>
      </c>
      <c r="G10" s="17">
        <f t="shared" ref="G10:G43" si="0">E10*F10</f>
        <v>0</v>
      </c>
      <c r="H10" s="1"/>
      <c r="I10" s="4" t="s">
        <v>8</v>
      </c>
      <c r="J10" s="9" t="s">
        <v>105</v>
      </c>
      <c r="K10" s="1"/>
      <c r="L10" s="1"/>
      <c r="M10" s="1"/>
      <c r="N10" s="1"/>
      <c r="O10" s="1"/>
      <c r="P10" s="1"/>
      <c r="Q10" s="1"/>
      <c r="R10" s="1"/>
    </row>
    <row r="11" spans="1:18" ht="30.75" x14ac:dyDescent="0.25">
      <c r="A11" s="3" t="s">
        <v>47</v>
      </c>
      <c r="B11" s="4" t="s">
        <v>6</v>
      </c>
      <c r="C11" s="4" t="s">
        <v>44</v>
      </c>
      <c r="D11" s="4" t="s">
        <v>51</v>
      </c>
      <c r="E11" s="4"/>
      <c r="F11" s="17">
        <v>86.5</v>
      </c>
      <c r="G11" s="17">
        <f t="shared" si="0"/>
        <v>0</v>
      </c>
      <c r="H11" s="1"/>
      <c r="I11" s="7" t="s">
        <v>9</v>
      </c>
      <c r="J11" s="9" t="s">
        <v>10</v>
      </c>
      <c r="K11" s="1"/>
      <c r="L11" s="1"/>
      <c r="M11" s="1"/>
      <c r="N11" s="1"/>
      <c r="O11" s="1"/>
      <c r="P11" s="1"/>
      <c r="Q11" s="1"/>
      <c r="R11" s="1"/>
    </row>
    <row r="12" spans="1:18" ht="15.75" x14ac:dyDescent="0.25">
      <c r="A12" s="3" t="s">
        <v>48</v>
      </c>
      <c r="B12" s="4" t="s">
        <v>6</v>
      </c>
      <c r="C12" s="4" t="s">
        <v>45</v>
      </c>
      <c r="D12" s="4" t="s">
        <v>52</v>
      </c>
      <c r="E12" s="4"/>
      <c r="F12" s="17">
        <v>164.8</v>
      </c>
      <c r="G12" s="17">
        <f t="shared" si="0"/>
        <v>0</v>
      </c>
      <c r="H12" s="1"/>
      <c r="I12" s="4" t="s">
        <v>11</v>
      </c>
      <c r="J12" s="9" t="s">
        <v>12</v>
      </c>
      <c r="K12" s="1"/>
      <c r="L12" s="1"/>
      <c r="M12" s="1"/>
      <c r="N12" s="1"/>
      <c r="O12" s="1"/>
      <c r="P12" s="1"/>
      <c r="Q12" s="1"/>
      <c r="R12" s="1"/>
    </row>
    <row r="13" spans="1:18" ht="15.75" x14ac:dyDescent="0.25">
      <c r="A13" s="3" t="s">
        <v>49</v>
      </c>
      <c r="B13" s="4" t="s">
        <v>6</v>
      </c>
      <c r="C13" s="4" t="s">
        <v>46</v>
      </c>
      <c r="D13" s="4" t="s">
        <v>20</v>
      </c>
      <c r="E13" s="4"/>
      <c r="F13" s="17">
        <v>24.7</v>
      </c>
      <c r="G13" s="17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</row>
    <row r="14" spans="1:18" ht="33.75" customHeight="1" x14ac:dyDescent="0.25">
      <c r="A14" s="6" t="s">
        <v>55</v>
      </c>
      <c r="B14" s="4" t="s">
        <v>6</v>
      </c>
      <c r="C14" s="4" t="s">
        <v>13</v>
      </c>
      <c r="D14" s="7" t="s">
        <v>56</v>
      </c>
      <c r="E14" s="7"/>
      <c r="F14" s="17">
        <v>99</v>
      </c>
      <c r="G14" s="17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75" x14ac:dyDescent="0.25">
      <c r="A15" s="3" t="s">
        <v>110</v>
      </c>
      <c r="B15" s="4" t="s">
        <v>6</v>
      </c>
      <c r="C15" s="4" t="s">
        <v>57</v>
      </c>
      <c r="D15" s="4" t="s">
        <v>58</v>
      </c>
      <c r="E15" s="30">
        <f>IF(B3="","",ROUNDUP((B5*2+B6*10)*1.2/81/6,0))</f>
        <v>18</v>
      </c>
      <c r="F15" s="17">
        <v>79</v>
      </c>
      <c r="G15" s="17">
        <f t="shared" si="0"/>
        <v>1422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.75" x14ac:dyDescent="0.25">
      <c r="A16" s="3" t="s">
        <v>61</v>
      </c>
      <c r="B16" s="4" t="s">
        <v>6</v>
      </c>
      <c r="C16" s="4" t="s">
        <v>59</v>
      </c>
      <c r="D16" s="4" t="s">
        <v>60</v>
      </c>
      <c r="E16" s="30">
        <f>IF(B3="","",ROUNDUP(((((B5+B6)/96)*12)/5),0))</f>
        <v>58</v>
      </c>
      <c r="F16" s="17">
        <v>433</v>
      </c>
      <c r="G16" s="17">
        <f t="shared" si="0"/>
        <v>25114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7" ht="15.75" x14ac:dyDescent="0.25">
      <c r="A17" s="3" t="s">
        <v>63</v>
      </c>
      <c r="B17" s="4" t="s">
        <v>62</v>
      </c>
      <c r="C17" s="5" t="s">
        <v>15</v>
      </c>
      <c r="D17" s="4" t="s">
        <v>93</v>
      </c>
      <c r="E17" s="30">
        <f>IF(B3="","",ROUNDUP(((B5*2+B6*10)*1.2/2380),0))</f>
        <v>4</v>
      </c>
      <c r="F17" s="17">
        <v>72</v>
      </c>
      <c r="G17" s="17">
        <f t="shared" si="0"/>
        <v>288</v>
      </c>
    </row>
    <row r="18" spans="1:7" ht="15.75" x14ac:dyDescent="0.25">
      <c r="A18" s="3" t="s">
        <v>64</v>
      </c>
      <c r="B18" s="4" t="s">
        <v>62</v>
      </c>
      <c r="C18" s="5" t="s">
        <v>35</v>
      </c>
      <c r="D18" s="4" t="s">
        <v>94</v>
      </c>
      <c r="E18" s="30">
        <f>IF(B3="","",ROUNDUP((E15*2)/600,0))</f>
        <v>1</v>
      </c>
      <c r="F18" s="17">
        <v>72</v>
      </c>
      <c r="G18" s="17">
        <f t="shared" si="0"/>
        <v>72</v>
      </c>
    </row>
    <row r="19" spans="1:7" ht="15.75" x14ac:dyDescent="0.25">
      <c r="A19" s="3" t="s">
        <v>111</v>
      </c>
      <c r="B19" s="4" t="s">
        <v>6</v>
      </c>
      <c r="C19" s="4" t="s">
        <v>53</v>
      </c>
      <c r="D19" s="4" t="s">
        <v>51</v>
      </c>
      <c r="E19" s="30">
        <f>IF(B3="","",ROUNDUP(B4*5*1.2/50,0))</f>
        <v>6</v>
      </c>
      <c r="F19" s="17">
        <v>17.93</v>
      </c>
      <c r="G19" s="17">
        <f t="shared" si="0"/>
        <v>107.58</v>
      </c>
    </row>
    <row r="20" spans="1:7" ht="15.75" x14ac:dyDescent="0.25">
      <c r="A20" s="3" t="s">
        <v>112</v>
      </c>
      <c r="B20" s="4" t="s">
        <v>6</v>
      </c>
      <c r="C20" s="4" t="s">
        <v>54</v>
      </c>
      <c r="D20" s="4" t="s">
        <v>51</v>
      </c>
      <c r="E20" s="30">
        <f>IF(B4="","",ROUNDUP(B5*5*1.2/50,0))</f>
        <v>240</v>
      </c>
      <c r="F20" s="17">
        <v>17.93</v>
      </c>
      <c r="G20" s="17">
        <f t="shared" si="0"/>
        <v>4303.2</v>
      </c>
    </row>
    <row r="21" spans="1:7" ht="15.75" x14ac:dyDescent="0.25">
      <c r="A21" s="3" t="s">
        <v>91</v>
      </c>
      <c r="B21" s="4" t="s">
        <v>6</v>
      </c>
      <c r="C21" s="4" t="s">
        <v>90</v>
      </c>
      <c r="D21" s="4" t="s">
        <v>14</v>
      </c>
      <c r="E21" s="30">
        <f>B4</f>
        <v>50</v>
      </c>
      <c r="F21" s="17">
        <v>173</v>
      </c>
      <c r="G21" s="17">
        <f t="shared" si="0"/>
        <v>8650</v>
      </c>
    </row>
    <row r="22" spans="1:7" ht="15.75" x14ac:dyDescent="0.25">
      <c r="A22" s="3" t="s">
        <v>68</v>
      </c>
      <c r="B22" s="4" t="s">
        <v>6</v>
      </c>
      <c r="C22" s="4" t="s">
        <v>69</v>
      </c>
      <c r="D22" s="4" t="s">
        <v>92</v>
      </c>
      <c r="E22" s="30">
        <f>B5+B6</f>
        <v>2300</v>
      </c>
      <c r="F22" s="17">
        <v>250</v>
      </c>
      <c r="G22" s="17">
        <f t="shared" si="0"/>
        <v>575000</v>
      </c>
    </row>
    <row r="23" spans="1:7" ht="15.75" x14ac:dyDescent="0.25">
      <c r="A23" s="3" t="s">
        <v>70</v>
      </c>
      <c r="B23" s="4" t="s">
        <v>6</v>
      </c>
      <c r="C23" s="4" t="s">
        <v>71</v>
      </c>
      <c r="D23" s="4" t="s">
        <v>92</v>
      </c>
      <c r="E23" s="30">
        <f>B5+B6</f>
        <v>2300</v>
      </c>
      <c r="F23" s="17">
        <v>185</v>
      </c>
      <c r="G23" s="17">
        <f t="shared" si="0"/>
        <v>425500</v>
      </c>
    </row>
    <row r="24" spans="1:7" ht="30" customHeight="1" x14ac:dyDescent="0.25">
      <c r="A24" s="6" t="s">
        <v>87</v>
      </c>
      <c r="B24" s="7" t="s">
        <v>9</v>
      </c>
      <c r="C24" s="5" t="s">
        <v>16</v>
      </c>
      <c r="D24" s="4" t="s">
        <v>17</v>
      </c>
      <c r="E24" s="30">
        <f>B5+B6</f>
        <v>2300</v>
      </c>
      <c r="F24" s="17">
        <v>58.7</v>
      </c>
      <c r="G24" s="17">
        <f t="shared" si="0"/>
        <v>135010</v>
      </c>
    </row>
    <row r="25" spans="1:7" ht="15.75" x14ac:dyDescent="0.25">
      <c r="A25" s="3" t="s">
        <v>65</v>
      </c>
      <c r="B25" s="4" t="s">
        <v>66</v>
      </c>
      <c r="C25" s="4" t="s">
        <v>67</v>
      </c>
      <c r="D25" s="4" t="s">
        <v>18</v>
      </c>
      <c r="E25" s="4"/>
      <c r="F25" s="17">
        <v>2</v>
      </c>
      <c r="G25" s="17">
        <f t="shared" si="0"/>
        <v>0</v>
      </c>
    </row>
    <row r="26" spans="1:7" ht="15.75" x14ac:dyDescent="0.25">
      <c r="A26" s="3" t="s">
        <v>73</v>
      </c>
      <c r="B26" s="4" t="s">
        <v>72</v>
      </c>
      <c r="C26" s="4" t="s">
        <v>19</v>
      </c>
      <c r="D26" s="4" t="s">
        <v>20</v>
      </c>
      <c r="E26" s="4"/>
      <c r="F26" s="18">
        <v>57.2</v>
      </c>
      <c r="G26" s="17">
        <f t="shared" si="0"/>
        <v>0</v>
      </c>
    </row>
    <row r="27" spans="1:7" ht="15.75" x14ac:dyDescent="0.25">
      <c r="A27" s="3" t="s">
        <v>75</v>
      </c>
      <c r="B27" s="4" t="s">
        <v>6</v>
      </c>
      <c r="C27" s="4" t="s">
        <v>74</v>
      </c>
      <c r="D27" s="4" t="s">
        <v>21</v>
      </c>
      <c r="E27" s="4"/>
      <c r="F27" s="18">
        <v>351.2</v>
      </c>
      <c r="G27" s="17">
        <f t="shared" si="0"/>
        <v>0</v>
      </c>
    </row>
    <row r="28" spans="1:7" ht="15.75" x14ac:dyDescent="0.25">
      <c r="A28" s="3" t="s">
        <v>88</v>
      </c>
      <c r="B28" s="4" t="s">
        <v>6</v>
      </c>
      <c r="C28" s="5" t="s">
        <v>89</v>
      </c>
      <c r="D28" s="4" t="s">
        <v>22</v>
      </c>
      <c r="E28" s="4"/>
      <c r="F28" s="18">
        <v>472.98</v>
      </c>
      <c r="G28" s="17">
        <f t="shared" si="0"/>
        <v>0</v>
      </c>
    </row>
    <row r="29" spans="1:7" ht="15.75" x14ac:dyDescent="0.25">
      <c r="A29" s="3" t="s">
        <v>82</v>
      </c>
      <c r="B29" s="4" t="s">
        <v>8</v>
      </c>
      <c r="C29" s="4">
        <v>17014382</v>
      </c>
      <c r="D29" s="3">
        <v>1</v>
      </c>
      <c r="E29" s="3"/>
      <c r="F29" s="18">
        <v>298</v>
      </c>
      <c r="G29" s="17">
        <f t="shared" si="0"/>
        <v>0</v>
      </c>
    </row>
    <row r="30" spans="1:7" ht="15.75" x14ac:dyDescent="0.25">
      <c r="A30" s="3" t="s">
        <v>76</v>
      </c>
      <c r="B30" s="4" t="s">
        <v>8</v>
      </c>
      <c r="C30" s="4">
        <v>17014393</v>
      </c>
      <c r="D30" s="3">
        <v>1</v>
      </c>
      <c r="E30" s="3"/>
      <c r="F30" s="18">
        <v>298</v>
      </c>
      <c r="G30" s="17">
        <f t="shared" si="0"/>
        <v>0</v>
      </c>
    </row>
    <row r="31" spans="1:7" ht="15.75" x14ac:dyDescent="0.25">
      <c r="A31" s="3" t="s">
        <v>81</v>
      </c>
      <c r="B31" s="4" t="s">
        <v>8</v>
      </c>
      <c r="C31" s="4">
        <v>17014391</v>
      </c>
      <c r="D31" s="3">
        <v>1</v>
      </c>
      <c r="E31" s="3"/>
      <c r="F31" s="18">
        <v>298</v>
      </c>
      <c r="G31" s="17">
        <f t="shared" si="0"/>
        <v>0</v>
      </c>
    </row>
    <row r="32" spans="1:7" ht="15.75" x14ac:dyDescent="0.25">
      <c r="A32" s="3" t="s">
        <v>85</v>
      </c>
      <c r="B32" s="4" t="s">
        <v>8</v>
      </c>
      <c r="C32" s="4">
        <v>30389225</v>
      </c>
      <c r="D32" s="4" t="s">
        <v>23</v>
      </c>
      <c r="E32" s="4"/>
      <c r="F32" s="18">
        <v>43.5</v>
      </c>
      <c r="G32" s="17">
        <f t="shared" si="0"/>
        <v>0</v>
      </c>
    </row>
    <row r="33" spans="1:7" ht="15.75" x14ac:dyDescent="0.25">
      <c r="A33" s="3" t="s">
        <v>84</v>
      </c>
      <c r="B33" s="4" t="s">
        <v>8</v>
      </c>
      <c r="C33" s="4">
        <v>30389239</v>
      </c>
      <c r="D33" s="4" t="s">
        <v>23</v>
      </c>
      <c r="E33" s="4"/>
      <c r="F33" s="18">
        <v>43.5</v>
      </c>
      <c r="G33" s="17">
        <f t="shared" si="0"/>
        <v>0</v>
      </c>
    </row>
    <row r="34" spans="1:7" ht="15.75" x14ac:dyDescent="0.25">
      <c r="A34" s="3" t="s">
        <v>83</v>
      </c>
      <c r="B34" s="4" t="s">
        <v>8</v>
      </c>
      <c r="C34" s="4">
        <v>30389231</v>
      </c>
      <c r="D34" s="4" t="s">
        <v>95</v>
      </c>
      <c r="E34" s="4"/>
      <c r="F34" s="18">
        <v>43.5</v>
      </c>
      <c r="G34" s="17">
        <f t="shared" si="0"/>
        <v>0</v>
      </c>
    </row>
    <row r="35" spans="1:7" ht="15.75" x14ac:dyDescent="0.25">
      <c r="A35" s="3" t="s">
        <v>86</v>
      </c>
      <c r="B35" s="4" t="s">
        <v>6</v>
      </c>
      <c r="C35" s="4" t="s">
        <v>24</v>
      </c>
      <c r="D35" s="4">
        <v>1</v>
      </c>
      <c r="E35" s="4"/>
      <c r="F35" s="18">
        <v>50.74</v>
      </c>
      <c r="G35" s="17">
        <f t="shared" si="0"/>
        <v>0</v>
      </c>
    </row>
    <row r="36" spans="1:7" ht="15.75" x14ac:dyDescent="0.25">
      <c r="A36" s="13" t="s">
        <v>25</v>
      </c>
      <c r="B36" s="4" t="s">
        <v>6</v>
      </c>
      <c r="C36" s="4" t="s">
        <v>26</v>
      </c>
      <c r="D36" s="4" t="s">
        <v>27</v>
      </c>
      <c r="E36" s="4"/>
      <c r="F36" s="18">
        <v>70.650000000000006</v>
      </c>
      <c r="G36" s="17">
        <f t="shared" si="0"/>
        <v>0</v>
      </c>
    </row>
    <row r="37" spans="1:7" s="11" customFormat="1" ht="15.75" x14ac:dyDescent="0.25">
      <c r="A37" s="13" t="s">
        <v>102</v>
      </c>
      <c r="B37" s="14" t="s">
        <v>6</v>
      </c>
      <c r="C37" s="14" t="s">
        <v>28</v>
      </c>
      <c r="D37" s="14" t="s">
        <v>99</v>
      </c>
      <c r="E37" s="14"/>
      <c r="F37" s="19">
        <v>630.85</v>
      </c>
      <c r="G37" s="17">
        <f t="shared" si="0"/>
        <v>0</v>
      </c>
    </row>
    <row r="38" spans="1:7" ht="15.75" x14ac:dyDescent="0.25">
      <c r="A38" s="13" t="s">
        <v>29</v>
      </c>
      <c r="B38" s="14" t="s">
        <v>6</v>
      </c>
      <c r="C38" s="14" t="s">
        <v>30</v>
      </c>
      <c r="D38" s="14" t="s">
        <v>33</v>
      </c>
      <c r="E38" s="14"/>
      <c r="F38" s="19">
        <v>113.74</v>
      </c>
      <c r="G38" s="17">
        <f t="shared" si="0"/>
        <v>0</v>
      </c>
    </row>
    <row r="39" spans="1:7" s="11" customFormat="1" ht="15.75" x14ac:dyDescent="0.25">
      <c r="A39" s="13" t="s">
        <v>31</v>
      </c>
      <c r="B39" s="14" t="s">
        <v>6</v>
      </c>
      <c r="C39" s="14" t="s">
        <v>32</v>
      </c>
      <c r="D39" s="15" t="s">
        <v>97</v>
      </c>
      <c r="E39" s="15"/>
      <c r="F39" s="20">
        <v>19.66</v>
      </c>
      <c r="G39" s="17">
        <f t="shared" si="0"/>
        <v>0</v>
      </c>
    </row>
    <row r="40" spans="1:7" s="11" customFormat="1" ht="17.25" customHeight="1" x14ac:dyDescent="0.25">
      <c r="A40" s="13" t="s">
        <v>100</v>
      </c>
      <c r="B40" s="14" t="s">
        <v>6</v>
      </c>
      <c r="C40" s="16" t="s">
        <v>98</v>
      </c>
      <c r="D40" s="14" t="s">
        <v>99</v>
      </c>
      <c r="E40" s="14"/>
      <c r="F40" s="19">
        <v>268</v>
      </c>
      <c r="G40" s="17">
        <f t="shared" si="0"/>
        <v>0</v>
      </c>
    </row>
    <row r="41" spans="1:7" ht="15.75" x14ac:dyDescent="0.25">
      <c r="A41" s="13" t="s">
        <v>101</v>
      </c>
      <c r="B41" s="4" t="s">
        <v>6</v>
      </c>
      <c r="C41" s="4" t="s">
        <v>96</v>
      </c>
      <c r="D41" s="4" t="s">
        <v>51</v>
      </c>
      <c r="E41" s="4"/>
      <c r="F41" s="17">
        <v>98.41</v>
      </c>
      <c r="G41" s="17">
        <f t="shared" si="0"/>
        <v>0</v>
      </c>
    </row>
    <row r="42" spans="1:7" ht="15.75" x14ac:dyDescent="0.25">
      <c r="A42" s="13" t="s">
        <v>78</v>
      </c>
      <c r="B42" s="4" t="s">
        <v>6</v>
      </c>
      <c r="C42" s="10" t="s">
        <v>77</v>
      </c>
      <c r="D42" s="4" t="s">
        <v>33</v>
      </c>
      <c r="E42" s="4"/>
      <c r="F42" s="18">
        <v>112.9</v>
      </c>
      <c r="G42" s="17">
        <f t="shared" si="0"/>
        <v>0</v>
      </c>
    </row>
    <row r="43" spans="1:7" ht="15.75" x14ac:dyDescent="0.25">
      <c r="A43" s="13" t="s">
        <v>79</v>
      </c>
      <c r="B43" s="4" t="s">
        <v>6</v>
      </c>
      <c r="C43" s="10" t="s">
        <v>80</v>
      </c>
      <c r="D43" s="4" t="s">
        <v>33</v>
      </c>
      <c r="E43" s="4"/>
      <c r="F43" s="17">
        <v>250.5</v>
      </c>
      <c r="G43" s="17">
        <f t="shared" si="0"/>
        <v>0</v>
      </c>
    </row>
    <row r="44" spans="1:7" ht="18.75" x14ac:dyDescent="0.3">
      <c r="A44" s="26" t="s">
        <v>34</v>
      </c>
      <c r="B44" s="27"/>
      <c r="C44" s="27"/>
      <c r="D44" s="27"/>
      <c r="E44" s="27"/>
      <c r="F44" s="27"/>
      <c r="G44" s="28">
        <f>SUM(G9:G43)</f>
        <v>1178535.28</v>
      </c>
    </row>
  </sheetData>
  <mergeCells count="1">
    <mergeCell ref="A1:G1"/>
  </mergeCells>
  <phoneticPr fontId="10" type="noConversion"/>
  <hyperlinks>
    <hyperlink ref="J9" r:id="rId1"/>
    <hyperlink ref="J10" r:id="rId2"/>
    <hyperlink ref="J11" r:id="rId3"/>
    <hyperlink ref="J12" r:id="rId4"/>
  </hyperlinks>
  <pageMargins left="0.7" right="0.7" top="0.75" bottom="0.75" header="0.3" footer="0.3"/>
  <pageSetup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DTS Supply List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IQZ5</dc:creator>
  <cp:lastModifiedBy>Jackson, Keisha G. (CDC/DDPHSIS/CGH/DGHT)</cp:lastModifiedBy>
  <cp:lastPrinted>2010-08-23T18:20:43Z</cp:lastPrinted>
  <dcterms:created xsi:type="dcterms:W3CDTF">2010-08-23T17:27:09Z</dcterms:created>
  <dcterms:modified xsi:type="dcterms:W3CDTF">2022-12-08T22:29:19Z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2022-12-08T18:21:16Z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3d8bad6d-be8f-4664-b1b9-f09c93df9523</vt:lpwstr>
  </property>
  <property fmtid="{D5CDD505-2E9C-101B-9397-08002B2CF9AE}" pid="8" name="MSIP_Label_7b94a7b8-f06c-4dfe-bdcc-9b548fd58c31_ContentBits">
    <vt:lpwstr>0</vt:lpwstr>
  </property>
</Properties>
</file>